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01_{622F2664-1B47-46F4-BFF9-DE26DE4076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計上額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20" i="1"/>
  <c r="B22" i="1" s="1"/>
  <c r="B19" i="1" a="1"/>
  <c r="B19" i="1" s="1"/>
  <c r="Q15" i="1"/>
  <c r="P15" i="1"/>
  <c r="O15" i="1"/>
  <c r="N15" i="1"/>
  <c r="M15" i="1"/>
  <c r="R14" i="1"/>
  <c r="R7" i="1"/>
  <c r="B11" i="1" a="1"/>
  <c r="B11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E13" i="1"/>
  <c r="E15" i="1" s="1"/>
  <c r="D13" i="1"/>
  <c r="D15" i="1" s="1"/>
  <c r="C13" i="1"/>
  <c r="C12" i="1" s="1"/>
  <c r="B3" i="1"/>
  <c r="B5" i="1" s="1"/>
  <c r="B2" i="1" a="1"/>
  <c r="B2" i="1" s="1"/>
  <c r="G25" i="1" l="1"/>
  <c r="D25" i="1"/>
  <c r="F25" i="1"/>
  <c r="J25" i="1"/>
  <c r="K25" i="1"/>
  <c r="L25" i="1"/>
  <c r="N25" i="1"/>
  <c r="C25" i="1"/>
  <c r="O25" i="1"/>
  <c r="E25" i="1"/>
  <c r="M25" i="1"/>
  <c r="H25" i="1"/>
  <c r="P25" i="1"/>
  <c r="I25" i="1"/>
  <c r="Q25" i="1"/>
  <c r="F23" i="1"/>
  <c r="Q23" i="1"/>
  <c r="G23" i="1"/>
  <c r="C15" i="1"/>
  <c r="H23" i="1"/>
  <c r="I23" i="1"/>
  <c r="J23" i="1"/>
  <c r="N23" i="1"/>
  <c r="O23" i="1"/>
  <c r="P23" i="1"/>
  <c r="C23" i="1"/>
  <c r="K23" i="1"/>
  <c r="D23" i="1"/>
  <c r="L23" i="1"/>
  <c r="R13" i="1"/>
  <c r="R15" i="1" s="1"/>
  <c r="E23" i="1"/>
  <c r="M23" i="1"/>
  <c r="C21" i="1"/>
  <c r="D12" i="1"/>
  <c r="E12" i="1" s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O6" i="1"/>
  <c r="F6" i="1"/>
  <c r="N6" i="1"/>
  <c r="H6" i="1"/>
  <c r="P6" i="1"/>
  <c r="C4" i="1"/>
  <c r="I6" i="1"/>
  <c r="Q6" i="1"/>
  <c r="J6" i="1"/>
  <c r="C6" i="1"/>
  <c r="K6" i="1"/>
  <c r="D6" i="1"/>
  <c r="L6" i="1"/>
  <c r="E6" i="1"/>
  <c r="M6" i="1"/>
  <c r="G6" i="1"/>
  <c r="B25" i="1" l="1"/>
  <c r="B28" i="1" s="1"/>
  <c r="C8" i="1"/>
  <c r="R23" i="1"/>
  <c r="C22" i="1"/>
  <c r="D22" i="1" s="1"/>
  <c r="E22" i="1" s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C20" i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6" i="1"/>
  <c r="C3" i="1"/>
  <c r="D4" i="1" s="1"/>
  <c r="Q29" i="1" l="1"/>
  <c r="I29" i="1"/>
  <c r="H29" i="1"/>
  <c r="G29" i="1"/>
  <c r="P29" i="1"/>
  <c r="O29" i="1"/>
  <c r="N29" i="1"/>
  <c r="E29" i="1"/>
  <c r="F29" i="1"/>
  <c r="L29" i="1"/>
  <c r="D29" i="1"/>
  <c r="K29" i="1"/>
  <c r="C29" i="1"/>
  <c r="J29" i="1"/>
  <c r="M29" i="1"/>
  <c r="C27" i="1"/>
  <c r="D3" i="1"/>
  <c r="E4" i="1" s="1"/>
  <c r="D8" i="1"/>
  <c r="D21" i="1"/>
  <c r="R29" i="1" l="1"/>
  <c r="C30" i="1"/>
  <c r="C26" i="1"/>
  <c r="D27" i="1" s="1"/>
  <c r="D26" i="1" s="1"/>
  <c r="E27" i="1" s="1"/>
  <c r="C28" i="1"/>
  <c r="D28" i="1" s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E3" i="1"/>
  <c r="F4" i="1" s="1"/>
  <c r="E8" i="1"/>
  <c r="D20" i="1"/>
  <c r="D30" i="1" l="1"/>
  <c r="E26" i="1"/>
  <c r="F27" i="1" s="1"/>
  <c r="F26" i="1" s="1"/>
  <c r="G27" i="1" s="1"/>
  <c r="G26" i="1" s="1"/>
  <c r="H27" i="1" s="1"/>
  <c r="H26" i="1" s="1"/>
  <c r="F3" i="1"/>
  <c r="G4" i="1" s="1"/>
  <c r="F8" i="1"/>
  <c r="E21" i="1"/>
  <c r="E20" i="1" l="1"/>
  <c r="F21" i="1" s="1"/>
  <c r="F30" i="1" s="1"/>
  <c r="E30" i="1"/>
  <c r="I27" i="1"/>
  <c r="I26" i="1" s="1"/>
  <c r="G3" i="1"/>
  <c r="H4" i="1" s="1"/>
  <c r="G8" i="1"/>
  <c r="J27" i="1" l="1"/>
  <c r="J26" i="1" s="1"/>
  <c r="H3" i="1"/>
  <c r="I4" i="1" s="1"/>
  <c r="H8" i="1"/>
  <c r="F20" i="1"/>
  <c r="K27" i="1" l="1"/>
  <c r="K26" i="1" s="1"/>
  <c r="I3" i="1"/>
  <c r="I8" i="1"/>
  <c r="G21" i="1"/>
  <c r="G30" i="1" s="1"/>
  <c r="L27" i="1" l="1"/>
  <c r="L26" i="1" s="1"/>
  <c r="J4" i="1"/>
  <c r="J8" i="1" s="1"/>
  <c r="G20" i="1"/>
  <c r="J3" i="1" l="1"/>
  <c r="K4" i="1" s="1"/>
  <c r="K8" i="1" s="1"/>
  <c r="M27" i="1"/>
  <c r="M26" i="1" s="1"/>
  <c r="H21" i="1"/>
  <c r="H30" i="1" s="1"/>
  <c r="K3" i="1" l="1"/>
  <c r="L4" i="1" s="1"/>
  <c r="L8" i="1" s="1"/>
  <c r="N27" i="1"/>
  <c r="N26" i="1" s="1"/>
  <c r="H20" i="1"/>
  <c r="I21" i="1" s="1"/>
  <c r="I30" i="1" s="1"/>
  <c r="L3" i="1" l="1"/>
  <c r="M4" i="1" s="1"/>
  <c r="M8" i="1" s="1"/>
  <c r="O27" i="1"/>
  <c r="O26" i="1" s="1"/>
  <c r="I20" i="1"/>
  <c r="M3" i="1" l="1"/>
  <c r="N4" i="1" s="1"/>
  <c r="N8" i="1" s="1"/>
  <c r="P27" i="1"/>
  <c r="P26" i="1" s="1"/>
  <c r="J21" i="1"/>
  <c r="J30" i="1" s="1"/>
  <c r="N3" i="1" l="1"/>
  <c r="O4" i="1" s="1"/>
  <c r="O8" i="1" s="1"/>
  <c r="Q27" i="1"/>
  <c r="R27" i="1" s="1"/>
  <c r="J20" i="1"/>
  <c r="Q26" i="1" l="1"/>
  <c r="O3" i="1"/>
  <c r="P4" i="1" s="1"/>
  <c r="P8" i="1"/>
  <c r="K21" i="1"/>
  <c r="K30" i="1" s="1"/>
  <c r="P3" i="1" l="1"/>
  <c r="Q4" i="1" s="1"/>
  <c r="Q3" i="1" s="1"/>
  <c r="K20" i="1"/>
  <c r="Q8" i="1" l="1"/>
  <c r="R4" i="1"/>
  <c r="R8" i="1" s="1"/>
  <c r="L21" i="1"/>
  <c r="L30" i="1" s="1"/>
  <c r="L20" i="1" l="1"/>
  <c r="M21" i="1" s="1"/>
  <c r="M30" i="1" s="1"/>
  <c r="M20" i="1" l="1"/>
  <c r="N21" i="1" l="1"/>
  <c r="N30" i="1" s="1"/>
  <c r="N20" i="1" l="1"/>
  <c r="O21" i="1" s="1"/>
  <c r="O30" i="1" s="1"/>
  <c r="O20" i="1" l="1"/>
  <c r="P21" i="1" s="1"/>
  <c r="P30" i="1" s="1"/>
  <c r="P20" i="1" l="1"/>
  <c r="Q21" i="1" l="1"/>
  <c r="Q20" i="1" l="1"/>
  <c r="Q30" i="1"/>
  <c r="R21" i="1"/>
  <c r="R3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<sst xmlns="http://schemas.openxmlformats.org/spreadsheetml/2006/main" count="33" uniqueCount="19">
  <si>
    <t>年数</t>
    <rPh sb="0" eb="2">
      <t>ネンスウ</t>
    </rPh>
    <phoneticPr fontId="1"/>
  </si>
  <si>
    <t>単位：千円</t>
    <rPh sb="0" eb="2">
      <t>タンイ</t>
    </rPh>
    <rPh sb="3" eb="5">
      <t>センエン</t>
    </rPh>
    <phoneticPr fontId="1"/>
  </si>
  <si>
    <t>合計</t>
    <rPh sb="0" eb="2">
      <t>ゴウケイ</t>
    </rPh>
    <phoneticPr fontId="1"/>
  </si>
  <si>
    <t>←資産除去債務の割引率</t>
    <rPh sb="1" eb="7">
      <t>シサンジョキョサイム</t>
    </rPh>
    <rPh sb="8" eb="11">
      <t>ワリビキリツ</t>
    </rPh>
    <phoneticPr fontId="1"/>
  </si>
  <si>
    <t>←リース負債の割引率</t>
    <rPh sb="4" eb="6">
      <t>フサイ</t>
    </rPh>
    <rPh sb="7" eb="9">
      <t>ワリビキ</t>
    </rPh>
    <rPh sb="9" eb="10">
      <t>リツ</t>
    </rPh>
    <phoneticPr fontId="1"/>
  </si>
  <si>
    <t>a)資産除去債務</t>
    <rPh sb="2" eb="8">
      <t>シサンジョキョサイム</t>
    </rPh>
    <phoneticPr fontId="1"/>
  </si>
  <si>
    <t>b)利息費用</t>
    <rPh sb="2" eb="6">
      <t>リソクヒヨウ</t>
    </rPh>
    <phoneticPr fontId="1"/>
  </si>
  <si>
    <t>d)減価償却費</t>
    <rPh sb="2" eb="7">
      <t>ゲンカショウキャクヒ</t>
    </rPh>
    <phoneticPr fontId="1"/>
  </si>
  <si>
    <t>e)賃料支払額</t>
    <rPh sb="2" eb="4">
      <t>チンリョウ</t>
    </rPh>
    <rPh sb="4" eb="7">
      <t>シハライガク</t>
    </rPh>
    <phoneticPr fontId="1"/>
  </si>
  <si>
    <t>f)割引現在価値</t>
    <rPh sb="2" eb="8">
      <t>ワリビキゲンザイカチ</t>
    </rPh>
    <phoneticPr fontId="1"/>
  </si>
  <si>
    <t>g)リース負債</t>
    <rPh sb="5" eb="7">
      <t>フサイ</t>
    </rPh>
    <phoneticPr fontId="1"/>
  </si>
  <si>
    <t>h)利息相当額</t>
    <rPh sb="2" eb="7">
      <t>リソクソウトウガク</t>
    </rPh>
    <phoneticPr fontId="1"/>
  </si>
  <si>
    <t>i)使用権資産簿価</t>
    <rPh sb="2" eb="9">
      <t>シヨウケンシサンボカ</t>
    </rPh>
    <phoneticPr fontId="1"/>
  </si>
  <si>
    <t>j)減価償却費</t>
    <rPh sb="2" eb="7">
      <t>ゲンカショウキャクヒ</t>
    </rPh>
    <phoneticPr fontId="1"/>
  </si>
  <si>
    <t>a)敷金</t>
    <rPh sb="2" eb="4">
      <t>シキキン</t>
    </rPh>
    <phoneticPr fontId="1"/>
  </si>
  <si>
    <t>b)敷金償却</t>
    <rPh sb="2" eb="6">
      <t>シキキンショウキャク</t>
    </rPh>
    <phoneticPr fontId="1"/>
  </si>
  <si>
    <t>c)賃料</t>
    <rPh sb="2" eb="4">
      <t>チンリョウ</t>
    </rPh>
    <phoneticPr fontId="1"/>
  </si>
  <si>
    <t>c)対応資産簿価</t>
    <rPh sb="2" eb="4">
      <t>タイオウ</t>
    </rPh>
    <rPh sb="4" eb="8">
      <t>シサンボカ</t>
    </rPh>
    <phoneticPr fontId="1"/>
  </si>
  <si>
    <t>z)費用化額合計</t>
    <rPh sb="2" eb="4">
      <t>ヒヨウ</t>
    </rPh>
    <rPh sb="4" eb="5">
      <t>カ</t>
    </rPh>
    <rPh sb="5" eb="6">
      <t>ガク</t>
    </rPh>
    <rPh sb="6" eb="8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</si>
</sst>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9" fontId="0" fillId="0" borderId="0" xfId="0" applyNumberFormat="1"/>
    <xf numFmtId="9" fontId="0" fillId="0" borderId="0" xfId="0" applyNumberFormat="1" applyAlignment="1">
      <alignment horizontal="right"/>
    </xf>
    <xf numFmtId="0" fontId="0" fillId="2" borderId="1" xfId="0" applyFill="1" applyBorder="1" applyAlignment="1">
      <alignment horizontal="center"/>
    </xf>
    <xf numFmtId="38" fontId="0" fillId="0" borderId="1" xfId="1" applyFont="1" applyBorder="1" applyAlignment="1"/>
    <xf numFmtId="38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right"/>
    </xf>
    <xf numFmtId="38" fontId="0" fillId="0" borderId="0" xfId="1" applyFont="1" applyBorder="1" applyAlignment="1"/>
    <xf numFmtId="0" fontId="0" fillId="3" borderId="1" xfId="0" applyFill="1" applyBorder="1"/>
    <xf numFmtId="38" fontId="0" fillId="3" borderId="1" xfId="1" applyFont="1" applyFill="1" applyBorder="1" applyAlignment="1"/>
    <xf numFmtId="38" fontId="0" fillId="3" borderId="3" xfId="1" applyFont="1" applyFill="1" applyBorder="1" applyAlignment="1"/>
    <xf numFmtId="38" fontId="0" fillId="0" borderId="4" xfId="1" applyFont="1" applyBorder="1" applyAlignment="1"/>
    <xf numFmtId="38" fontId="0" fillId="3" borderId="2" xfId="1" applyFont="1" applyFill="1" applyBorder="1" applyAlignment="1"/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showGridLines="0" tabSelected="1" workbookViewId="0">
      <selection activeCell="C1" sqref="C1"/>
    </sheetView>
  </sheetViews>
  <sheetFormatPr defaultRowHeight="18.75"/>
  <cols>
    <col min="1" max="1" width="15.125" bestFit="1" customWidth="1"/>
    <col min="2" max="18" width="8" bestFit="1" customWidth="1"/>
  </cols>
  <sheetData>
    <row r="1" spans="1:18">
      <c r="A1" t="s">
        <v>1</v>
      </c>
      <c r="B1" s="2">
        <v>0.01</v>
      </c>
      <c r="C1" t="s">
        <v>3</v>
      </c>
    </row>
    <row r="2" spans="1:18">
      <c r="A2" s="3" t="s">
        <v>0</v>
      </c>
      <c r="B2" s="3" cm="1">
        <f t="array" ref="B2:Q2">_xlfn.SEQUENCE(1,16,0)</f>
        <v>0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>
        <v>10</v>
      </c>
      <c r="M2" s="3">
        <v>11</v>
      </c>
      <c r="N2" s="3">
        <v>12</v>
      </c>
      <c r="O2" s="3">
        <v>13</v>
      </c>
      <c r="P2" s="3">
        <v>14</v>
      </c>
      <c r="Q2" s="3">
        <v>15</v>
      </c>
      <c r="R2" s="3" t="s">
        <v>2</v>
      </c>
    </row>
    <row r="3" spans="1:18">
      <c r="A3" s="14" t="s">
        <v>5</v>
      </c>
      <c r="B3" s="4">
        <f>5000/(1+B1)^15</f>
        <v>4306.7473741418953</v>
      </c>
      <c r="C3" s="5">
        <f t="shared" ref="C3:Q3" si="0">B3+C4</f>
        <v>4349.8148478833145</v>
      </c>
      <c r="D3" s="5">
        <f t="shared" si="0"/>
        <v>4393.3129963621477</v>
      </c>
      <c r="E3" s="5">
        <f t="shared" si="0"/>
        <v>4437.2461263257692</v>
      </c>
      <c r="F3" s="5">
        <f t="shared" si="0"/>
        <v>4481.6185875890269</v>
      </c>
      <c r="G3" s="5">
        <f t="shared" si="0"/>
        <v>4526.4347734649173</v>
      </c>
      <c r="H3" s="5">
        <f t="shared" si="0"/>
        <v>4571.6991211995664</v>
      </c>
      <c r="I3" s="5">
        <f t="shared" si="0"/>
        <v>4617.4161124115617</v>
      </c>
      <c r="J3" s="5">
        <f t="shared" si="0"/>
        <v>4663.5902735356776</v>
      </c>
      <c r="K3" s="5">
        <f t="shared" si="0"/>
        <v>4710.2261762710341</v>
      </c>
      <c r="L3" s="5">
        <f t="shared" si="0"/>
        <v>4757.3284380337445</v>
      </c>
      <c r="M3" s="5">
        <f t="shared" si="0"/>
        <v>4804.9017224140816</v>
      </c>
      <c r="N3" s="5">
        <f t="shared" si="0"/>
        <v>4852.9507396382223</v>
      </c>
      <c r="O3" s="5">
        <f t="shared" si="0"/>
        <v>4901.4802470346049</v>
      </c>
      <c r="P3" s="5">
        <f t="shared" si="0"/>
        <v>4950.4950495049507</v>
      </c>
      <c r="Q3" s="5">
        <f t="shared" si="0"/>
        <v>5000</v>
      </c>
      <c r="R3" s="5"/>
    </row>
    <row r="4" spans="1:18">
      <c r="A4" s="14" t="s">
        <v>6</v>
      </c>
      <c r="B4" s="6"/>
      <c r="C4" s="4">
        <f t="shared" ref="C4:Q4" si="1">B3*$B$1</f>
        <v>43.067473741418951</v>
      </c>
      <c r="D4" s="4">
        <f t="shared" si="1"/>
        <v>43.498148478833144</v>
      </c>
      <c r="E4" s="4">
        <f t="shared" si="1"/>
        <v>43.933129963621475</v>
      </c>
      <c r="F4" s="4">
        <f t="shared" si="1"/>
        <v>44.372461263257691</v>
      </c>
      <c r="G4" s="4">
        <f t="shared" si="1"/>
        <v>44.81618587589027</v>
      </c>
      <c r="H4" s="4">
        <f t="shared" si="1"/>
        <v>45.264347734649171</v>
      </c>
      <c r="I4" s="4">
        <f t="shared" si="1"/>
        <v>45.716991211995662</v>
      </c>
      <c r="J4" s="4">
        <f t="shared" si="1"/>
        <v>46.174161124115621</v>
      </c>
      <c r="K4" s="4">
        <f t="shared" si="1"/>
        <v>46.63590273535678</v>
      </c>
      <c r="L4" s="4">
        <f t="shared" si="1"/>
        <v>47.102261762710341</v>
      </c>
      <c r="M4" s="4">
        <f t="shared" si="1"/>
        <v>47.573284380337448</v>
      </c>
      <c r="N4" s="4">
        <f t="shared" si="1"/>
        <v>48.049017224140819</v>
      </c>
      <c r="O4" s="4">
        <f t="shared" si="1"/>
        <v>48.529507396382222</v>
      </c>
      <c r="P4" s="4">
        <f t="shared" si="1"/>
        <v>49.014802470346048</v>
      </c>
      <c r="Q4" s="4">
        <f t="shared" si="1"/>
        <v>49.504950495049506</v>
      </c>
      <c r="R4" s="4">
        <f>SUM(C4:Q4)</f>
        <v>693.25262585810503</v>
      </c>
    </row>
    <row r="5" spans="1:18">
      <c r="A5" s="14" t="s">
        <v>17</v>
      </c>
      <c r="B5" s="4">
        <f>B3</f>
        <v>4306.7473741418953</v>
      </c>
      <c r="C5" s="5">
        <f>B5-C6</f>
        <v>4019.6308825324359</v>
      </c>
      <c r="D5" s="5">
        <f t="shared" ref="D5:Q5" si="2">C5-D6</f>
        <v>3732.5143909229764</v>
      </c>
      <c r="E5" s="5">
        <f t="shared" si="2"/>
        <v>3445.397899313517</v>
      </c>
      <c r="F5" s="5">
        <f t="shared" si="2"/>
        <v>3158.2814077040575</v>
      </c>
      <c r="G5" s="5">
        <f t="shared" si="2"/>
        <v>2871.1649160945981</v>
      </c>
      <c r="H5" s="5">
        <f t="shared" si="2"/>
        <v>2584.0484244851386</v>
      </c>
      <c r="I5" s="5">
        <f t="shared" si="2"/>
        <v>2296.9319328756792</v>
      </c>
      <c r="J5" s="5">
        <f t="shared" si="2"/>
        <v>2009.8154412662195</v>
      </c>
      <c r="K5" s="5">
        <f t="shared" si="2"/>
        <v>1722.6989496567599</v>
      </c>
      <c r="L5" s="5">
        <f t="shared" si="2"/>
        <v>1435.5824580473002</v>
      </c>
      <c r="M5" s="5">
        <f t="shared" si="2"/>
        <v>1148.4659664378405</v>
      </c>
      <c r="N5" s="5">
        <f t="shared" si="2"/>
        <v>861.34947482838083</v>
      </c>
      <c r="O5" s="5">
        <f t="shared" si="2"/>
        <v>574.23298321892116</v>
      </c>
      <c r="P5" s="5">
        <f t="shared" si="2"/>
        <v>287.11649160946149</v>
      </c>
      <c r="Q5" s="5">
        <f t="shared" si="2"/>
        <v>1.8189894035458565E-12</v>
      </c>
      <c r="R5" s="5"/>
    </row>
    <row r="6" spans="1:18">
      <c r="A6" s="14" t="s">
        <v>7</v>
      </c>
      <c r="B6" s="6"/>
      <c r="C6" s="4">
        <f t="shared" ref="C6:Q6" si="3">$B$3/15</f>
        <v>287.11649160945967</v>
      </c>
      <c r="D6" s="4">
        <f t="shared" si="3"/>
        <v>287.11649160945967</v>
      </c>
      <c r="E6" s="4">
        <f t="shared" si="3"/>
        <v>287.11649160945967</v>
      </c>
      <c r="F6" s="4">
        <f t="shared" si="3"/>
        <v>287.11649160945967</v>
      </c>
      <c r="G6" s="4">
        <f t="shared" si="3"/>
        <v>287.11649160945967</v>
      </c>
      <c r="H6" s="4">
        <f t="shared" si="3"/>
        <v>287.11649160945967</v>
      </c>
      <c r="I6" s="4">
        <f t="shared" si="3"/>
        <v>287.11649160945967</v>
      </c>
      <c r="J6" s="4">
        <f t="shared" si="3"/>
        <v>287.11649160945967</v>
      </c>
      <c r="K6" s="4">
        <f t="shared" si="3"/>
        <v>287.11649160945967</v>
      </c>
      <c r="L6" s="4">
        <f t="shared" si="3"/>
        <v>287.11649160945967</v>
      </c>
      <c r="M6" s="4">
        <f t="shared" si="3"/>
        <v>287.11649160945967</v>
      </c>
      <c r="N6" s="4">
        <f t="shared" si="3"/>
        <v>287.11649160945967</v>
      </c>
      <c r="O6" s="4">
        <f t="shared" si="3"/>
        <v>287.11649160945967</v>
      </c>
      <c r="P6" s="4">
        <f t="shared" si="3"/>
        <v>287.11649160945967</v>
      </c>
      <c r="Q6" s="4">
        <f t="shared" si="3"/>
        <v>287.11649160945967</v>
      </c>
      <c r="R6" s="4">
        <f>SUM(C6:Q6)</f>
        <v>4306.7473741418935</v>
      </c>
    </row>
    <row r="7" spans="1:18" ht="19.5" thickBot="1">
      <c r="A7" s="14" t="s">
        <v>8</v>
      </c>
      <c r="B7" s="6"/>
      <c r="C7" s="4">
        <v>9000</v>
      </c>
      <c r="D7" s="4">
        <v>9000</v>
      </c>
      <c r="E7" s="4">
        <v>9000</v>
      </c>
      <c r="F7" s="4">
        <v>9000</v>
      </c>
      <c r="G7" s="4">
        <v>9000</v>
      </c>
      <c r="H7" s="4">
        <v>9000</v>
      </c>
      <c r="I7" s="4">
        <v>9000</v>
      </c>
      <c r="J7" s="4">
        <v>9000</v>
      </c>
      <c r="K7" s="4">
        <v>9000</v>
      </c>
      <c r="L7" s="4">
        <v>9000</v>
      </c>
      <c r="M7" s="4">
        <v>9000</v>
      </c>
      <c r="N7" s="4">
        <v>9000</v>
      </c>
      <c r="O7" s="4">
        <v>9000</v>
      </c>
      <c r="P7" s="4">
        <v>9000</v>
      </c>
      <c r="Q7" s="4">
        <v>9000</v>
      </c>
      <c r="R7" s="12">
        <f>SUM(C7:Q7)</f>
        <v>135000</v>
      </c>
    </row>
    <row r="8" spans="1:18" ht="19.5" thickBot="1">
      <c r="A8" s="15" t="s">
        <v>18</v>
      </c>
      <c r="B8" s="9"/>
      <c r="C8" s="10">
        <f>SUM(C4,C6,C7)</f>
        <v>9330.1839653508778</v>
      </c>
      <c r="D8" s="10">
        <f t="shared" ref="D8:R8" si="4">SUM(D4,D6,D7)</f>
        <v>9330.6146400882935</v>
      </c>
      <c r="E8" s="10">
        <f t="shared" si="4"/>
        <v>9331.0496215730818</v>
      </c>
      <c r="F8" s="10">
        <f t="shared" si="4"/>
        <v>9331.4889528727181</v>
      </c>
      <c r="G8" s="10">
        <f t="shared" si="4"/>
        <v>9331.9326774853507</v>
      </c>
      <c r="H8" s="10">
        <f t="shared" si="4"/>
        <v>9332.3808393441086</v>
      </c>
      <c r="I8" s="10">
        <f t="shared" si="4"/>
        <v>9332.8334828214556</v>
      </c>
      <c r="J8" s="10">
        <f t="shared" si="4"/>
        <v>9333.2906527335745</v>
      </c>
      <c r="K8" s="10">
        <f t="shared" si="4"/>
        <v>9333.7523943448159</v>
      </c>
      <c r="L8" s="10">
        <f t="shared" si="4"/>
        <v>9334.2187533721699</v>
      </c>
      <c r="M8" s="10">
        <f t="shared" si="4"/>
        <v>9334.6897759897965</v>
      </c>
      <c r="N8" s="10">
        <f t="shared" si="4"/>
        <v>9335.1655088336011</v>
      </c>
      <c r="O8" s="10">
        <f t="shared" si="4"/>
        <v>9335.6459990058411</v>
      </c>
      <c r="P8" s="10">
        <f t="shared" si="4"/>
        <v>9336.1312940798052</v>
      </c>
      <c r="Q8" s="11">
        <f t="shared" si="4"/>
        <v>9336.6214421045097</v>
      </c>
      <c r="R8" s="13">
        <f t="shared" si="4"/>
        <v>140000</v>
      </c>
    </row>
    <row r="9" spans="1:18">
      <c r="A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t="s">
        <v>1</v>
      </c>
      <c r="B10" s="2"/>
    </row>
    <row r="11" spans="1:18">
      <c r="A11" s="3" t="s">
        <v>0</v>
      </c>
      <c r="B11" s="3" cm="1">
        <f t="array" ref="B11:Q11">_xlfn.SEQUENCE(1,16,0)</f>
        <v>0</v>
      </c>
      <c r="C11" s="3">
        <v>1</v>
      </c>
      <c r="D11" s="3">
        <v>2</v>
      </c>
      <c r="E11" s="3">
        <v>3</v>
      </c>
      <c r="F11" s="3">
        <v>4</v>
      </c>
      <c r="G11" s="3">
        <v>5</v>
      </c>
      <c r="H11" s="3">
        <v>6</v>
      </c>
      <c r="I11" s="3">
        <v>7</v>
      </c>
      <c r="J11" s="3">
        <v>8</v>
      </c>
      <c r="K11" s="3">
        <v>9</v>
      </c>
      <c r="L11" s="3">
        <v>10</v>
      </c>
      <c r="M11" s="3">
        <v>11</v>
      </c>
      <c r="N11" s="3">
        <v>12</v>
      </c>
      <c r="O11" s="3">
        <v>13</v>
      </c>
      <c r="P11" s="3">
        <v>14</v>
      </c>
      <c r="Q11" s="3">
        <v>15</v>
      </c>
      <c r="R11" s="3" t="s">
        <v>2</v>
      </c>
    </row>
    <row r="12" spans="1:18">
      <c r="A12" s="14" t="s">
        <v>14</v>
      </c>
      <c r="B12" s="4">
        <v>8000</v>
      </c>
      <c r="C12" s="5">
        <f>B12-C13</f>
        <v>7500</v>
      </c>
      <c r="D12" s="5">
        <f t="shared" ref="D12:L12" si="5">C12-D13</f>
        <v>7000</v>
      </c>
      <c r="E12" s="5">
        <f t="shared" si="5"/>
        <v>6500</v>
      </c>
      <c r="F12" s="5">
        <f t="shared" si="5"/>
        <v>6000</v>
      </c>
      <c r="G12" s="5">
        <f t="shared" si="5"/>
        <v>5500</v>
      </c>
      <c r="H12" s="5">
        <f t="shared" si="5"/>
        <v>5000</v>
      </c>
      <c r="I12" s="5">
        <f t="shared" si="5"/>
        <v>4500</v>
      </c>
      <c r="J12" s="5">
        <f t="shared" si="5"/>
        <v>4000</v>
      </c>
      <c r="K12" s="5">
        <f t="shared" si="5"/>
        <v>3500</v>
      </c>
      <c r="L12" s="5">
        <f t="shared" si="5"/>
        <v>3000</v>
      </c>
      <c r="M12" s="5">
        <f t="shared" ref="M12" si="6">L12-M13</f>
        <v>3000</v>
      </c>
      <c r="N12" s="5">
        <f t="shared" ref="N12" si="7">M12-N13</f>
        <v>3000</v>
      </c>
      <c r="O12" s="5">
        <f t="shared" ref="O12" si="8">N12-O13</f>
        <v>3000</v>
      </c>
      <c r="P12" s="5">
        <f t="shared" ref="P12" si="9">O12-P13</f>
        <v>3000</v>
      </c>
      <c r="Q12" s="5">
        <f t="shared" ref="Q12" si="10">P12-Q13</f>
        <v>3000</v>
      </c>
      <c r="R12" s="4"/>
    </row>
    <row r="13" spans="1:18">
      <c r="A13" s="14" t="s">
        <v>15</v>
      </c>
      <c r="B13" s="6"/>
      <c r="C13" s="4">
        <f>5000/10</f>
        <v>500</v>
      </c>
      <c r="D13" s="4">
        <f t="shared" ref="D13:L13" si="11">5000/10</f>
        <v>500</v>
      </c>
      <c r="E13" s="4">
        <f t="shared" si="11"/>
        <v>500</v>
      </c>
      <c r="F13" s="4">
        <f t="shared" si="11"/>
        <v>500</v>
      </c>
      <c r="G13" s="4">
        <f t="shared" si="11"/>
        <v>500</v>
      </c>
      <c r="H13" s="4">
        <f t="shared" si="11"/>
        <v>500</v>
      </c>
      <c r="I13" s="4">
        <f t="shared" si="11"/>
        <v>500</v>
      </c>
      <c r="J13" s="4">
        <f t="shared" si="11"/>
        <v>500</v>
      </c>
      <c r="K13" s="4">
        <f t="shared" si="11"/>
        <v>500</v>
      </c>
      <c r="L13" s="4">
        <f t="shared" si="11"/>
        <v>500</v>
      </c>
      <c r="M13" s="4"/>
      <c r="N13" s="4"/>
      <c r="O13" s="4"/>
      <c r="P13" s="4"/>
      <c r="Q13" s="4"/>
      <c r="R13" s="4">
        <f>SUM(C13:Q13)</f>
        <v>5000</v>
      </c>
    </row>
    <row r="14" spans="1:18" ht="19.5" thickBot="1">
      <c r="A14" s="14" t="s">
        <v>16</v>
      </c>
      <c r="B14" s="6"/>
      <c r="C14" s="4">
        <v>9000</v>
      </c>
      <c r="D14" s="4">
        <v>9000</v>
      </c>
      <c r="E14" s="4">
        <v>9000</v>
      </c>
      <c r="F14" s="4">
        <v>9000</v>
      </c>
      <c r="G14" s="4">
        <v>9000</v>
      </c>
      <c r="H14" s="4">
        <v>9000</v>
      </c>
      <c r="I14" s="4">
        <v>9000</v>
      </c>
      <c r="J14" s="4">
        <v>9000</v>
      </c>
      <c r="K14" s="4">
        <v>9000</v>
      </c>
      <c r="L14" s="4">
        <v>9000</v>
      </c>
      <c r="M14" s="4">
        <v>9000</v>
      </c>
      <c r="N14" s="4">
        <v>9000</v>
      </c>
      <c r="O14" s="4">
        <v>9000</v>
      </c>
      <c r="P14" s="4">
        <v>9000</v>
      </c>
      <c r="Q14" s="4">
        <v>9000</v>
      </c>
      <c r="R14" s="12">
        <f>SUM(C14:Q14)</f>
        <v>135000</v>
      </c>
    </row>
    <row r="15" spans="1:18" ht="19.5" thickBot="1">
      <c r="A15" s="15" t="s">
        <v>18</v>
      </c>
      <c r="B15" s="9"/>
      <c r="C15" s="10">
        <f>SUM(C13:C14)</f>
        <v>9500</v>
      </c>
      <c r="D15" s="10">
        <f t="shared" ref="D15:R15" si="12">SUM(D13:D14)</f>
        <v>9500</v>
      </c>
      <c r="E15" s="10">
        <f t="shared" si="12"/>
        <v>9500</v>
      </c>
      <c r="F15" s="10">
        <f t="shared" si="12"/>
        <v>9500</v>
      </c>
      <c r="G15" s="10">
        <f t="shared" si="12"/>
        <v>9500</v>
      </c>
      <c r="H15" s="10">
        <f t="shared" si="12"/>
        <v>9500</v>
      </c>
      <c r="I15" s="10">
        <f t="shared" si="12"/>
        <v>9500</v>
      </c>
      <c r="J15" s="10">
        <f t="shared" si="12"/>
        <v>9500</v>
      </c>
      <c r="K15" s="10">
        <f t="shared" si="12"/>
        <v>9500</v>
      </c>
      <c r="L15" s="10">
        <f t="shared" si="12"/>
        <v>9500</v>
      </c>
      <c r="M15" s="10">
        <f t="shared" si="12"/>
        <v>9000</v>
      </c>
      <c r="N15" s="10">
        <f t="shared" si="12"/>
        <v>9000</v>
      </c>
      <c r="O15" s="10">
        <f t="shared" si="12"/>
        <v>9000</v>
      </c>
      <c r="P15" s="10">
        <f t="shared" si="12"/>
        <v>9000</v>
      </c>
      <c r="Q15" s="11">
        <f t="shared" si="12"/>
        <v>9000</v>
      </c>
      <c r="R15" s="13">
        <f t="shared" si="12"/>
        <v>140000</v>
      </c>
    </row>
    <row r="17" spans="1:18">
      <c r="B17" s="1">
        <v>0.03</v>
      </c>
      <c r="C17" t="s">
        <v>4</v>
      </c>
    </row>
    <row r="18" spans="1:18">
      <c r="A18" t="s">
        <v>1</v>
      </c>
      <c r="B18" s="2">
        <v>0.01</v>
      </c>
      <c r="C18" t="s">
        <v>3</v>
      </c>
    </row>
    <row r="19" spans="1:18">
      <c r="A19" s="3" t="s">
        <v>0</v>
      </c>
      <c r="B19" s="3" cm="1">
        <f t="array" ref="B19:Q19">_xlfn.SEQUENCE(1,16,0)</f>
        <v>0</v>
      </c>
      <c r="C19" s="3">
        <v>1</v>
      </c>
      <c r="D19" s="3">
        <v>2</v>
      </c>
      <c r="E19" s="3">
        <v>3</v>
      </c>
      <c r="F19" s="3">
        <v>4</v>
      </c>
      <c r="G19" s="3">
        <v>5</v>
      </c>
      <c r="H19" s="3">
        <v>6</v>
      </c>
      <c r="I19" s="3">
        <v>7</v>
      </c>
      <c r="J19" s="3">
        <v>8</v>
      </c>
      <c r="K19" s="3">
        <v>9</v>
      </c>
      <c r="L19" s="3">
        <v>10</v>
      </c>
      <c r="M19" s="3">
        <v>11</v>
      </c>
      <c r="N19" s="3">
        <v>12</v>
      </c>
      <c r="O19" s="3">
        <v>13</v>
      </c>
      <c r="P19" s="3">
        <v>14</v>
      </c>
      <c r="Q19" s="3">
        <v>15</v>
      </c>
      <c r="R19" s="3" t="s">
        <v>2</v>
      </c>
    </row>
    <row r="20" spans="1:18">
      <c r="A20" s="14" t="s">
        <v>5</v>
      </c>
      <c r="B20" s="4">
        <f>5000/(1+B18)^15</f>
        <v>4306.7473741418953</v>
      </c>
      <c r="C20" s="5">
        <f t="shared" ref="C20:Q20" si="13">B20+C21</f>
        <v>4349.8148478833145</v>
      </c>
      <c r="D20" s="5">
        <f t="shared" si="13"/>
        <v>4393.3129963621477</v>
      </c>
      <c r="E20" s="5">
        <f t="shared" si="13"/>
        <v>4437.2461263257692</v>
      </c>
      <c r="F20" s="5">
        <f t="shared" si="13"/>
        <v>4481.6185875890269</v>
      </c>
      <c r="G20" s="5">
        <f t="shared" si="13"/>
        <v>4526.4347734649173</v>
      </c>
      <c r="H20" s="5">
        <f t="shared" si="13"/>
        <v>4571.6991211995664</v>
      </c>
      <c r="I20" s="5">
        <f t="shared" si="13"/>
        <v>4617.4161124115617</v>
      </c>
      <c r="J20" s="5">
        <f t="shared" si="13"/>
        <v>4663.5902735356776</v>
      </c>
      <c r="K20" s="5">
        <f t="shared" si="13"/>
        <v>4710.2261762710341</v>
      </c>
      <c r="L20" s="5">
        <f t="shared" si="13"/>
        <v>4757.3284380337445</v>
      </c>
      <c r="M20" s="5">
        <f t="shared" si="13"/>
        <v>4804.9017224140816</v>
      </c>
      <c r="N20" s="5">
        <f t="shared" si="13"/>
        <v>4852.9507396382223</v>
      </c>
      <c r="O20" s="5">
        <f t="shared" si="13"/>
        <v>4901.4802470346049</v>
      </c>
      <c r="P20" s="5">
        <f t="shared" si="13"/>
        <v>4950.4950495049507</v>
      </c>
      <c r="Q20" s="5">
        <f t="shared" si="13"/>
        <v>5000</v>
      </c>
      <c r="R20" s="5"/>
    </row>
    <row r="21" spans="1:18">
      <c r="A21" s="14" t="s">
        <v>6</v>
      </c>
      <c r="B21" s="6"/>
      <c r="C21" s="4">
        <f t="shared" ref="C21:Q21" si="14">B20*$B$1</f>
        <v>43.067473741418951</v>
      </c>
      <c r="D21" s="4">
        <f t="shared" si="14"/>
        <v>43.498148478833144</v>
      </c>
      <c r="E21" s="4">
        <f t="shared" si="14"/>
        <v>43.933129963621475</v>
      </c>
      <c r="F21" s="4">
        <f t="shared" si="14"/>
        <v>44.372461263257691</v>
      </c>
      <c r="G21" s="4">
        <f t="shared" si="14"/>
        <v>44.81618587589027</v>
      </c>
      <c r="H21" s="4">
        <f t="shared" si="14"/>
        <v>45.264347734649171</v>
      </c>
      <c r="I21" s="4">
        <f t="shared" si="14"/>
        <v>45.716991211995662</v>
      </c>
      <c r="J21" s="4">
        <f t="shared" si="14"/>
        <v>46.174161124115621</v>
      </c>
      <c r="K21" s="4">
        <f t="shared" si="14"/>
        <v>46.63590273535678</v>
      </c>
      <c r="L21" s="4">
        <f t="shared" si="14"/>
        <v>47.102261762710341</v>
      </c>
      <c r="M21" s="4">
        <f t="shared" si="14"/>
        <v>47.573284380337448</v>
      </c>
      <c r="N21" s="4">
        <f t="shared" si="14"/>
        <v>48.049017224140819</v>
      </c>
      <c r="O21" s="4">
        <f t="shared" si="14"/>
        <v>48.529507396382222</v>
      </c>
      <c r="P21" s="4">
        <f t="shared" si="14"/>
        <v>49.014802470346048</v>
      </c>
      <c r="Q21" s="4">
        <f t="shared" si="14"/>
        <v>49.504950495049506</v>
      </c>
      <c r="R21" s="4">
        <f>SUM(C21:Q21)</f>
        <v>693.25262585810503</v>
      </c>
    </row>
    <row r="22" spans="1:18">
      <c r="A22" s="14" t="s">
        <v>17</v>
      </c>
      <c r="B22" s="4">
        <f>B20</f>
        <v>4306.7473741418953</v>
      </c>
      <c r="C22" s="5">
        <f>B22-C23</f>
        <v>4019.6308825324359</v>
      </c>
      <c r="D22" s="5">
        <f t="shared" ref="D22" si="15">C22-D23</f>
        <v>3732.5143909229764</v>
      </c>
      <c r="E22" s="5">
        <f t="shared" ref="E22" si="16">D22-E23</f>
        <v>3445.397899313517</v>
      </c>
      <c r="F22" s="5">
        <f t="shared" ref="F22" si="17">E22-F23</f>
        <v>3158.2814077040575</v>
      </c>
      <c r="G22" s="5">
        <f t="shared" ref="G22" si="18">F22-G23</f>
        <v>2871.1649160945981</v>
      </c>
      <c r="H22" s="5">
        <f t="shared" ref="H22" si="19">G22-H23</f>
        <v>2584.0484244851386</v>
      </c>
      <c r="I22" s="5">
        <f t="shared" ref="I22" si="20">H22-I23</f>
        <v>2296.9319328756792</v>
      </c>
      <c r="J22" s="5">
        <f t="shared" ref="J22" si="21">I22-J23</f>
        <v>2009.8154412662195</v>
      </c>
      <c r="K22" s="5">
        <f t="shared" ref="K22" si="22">J22-K23</f>
        <v>1722.6989496567599</v>
      </c>
      <c r="L22" s="5">
        <f t="shared" ref="L22" si="23">K22-L23</f>
        <v>1435.5824580473002</v>
      </c>
      <c r="M22" s="5">
        <f t="shared" ref="M22" si="24">L22-M23</f>
        <v>1148.4659664378405</v>
      </c>
      <c r="N22" s="5">
        <f t="shared" ref="N22" si="25">M22-N23</f>
        <v>861.34947482838083</v>
      </c>
      <c r="O22" s="5">
        <f t="shared" ref="O22" si="26">N22-O23</f>
        <v>574.23298321892116</v>
      </c>
      <c r="P22" s="5">
        <f t="shared" ref="P22" si="27">O22-P23</f>
        <v>287.11649160946149</v>
      </c>
      <c r="Q22" s="5">
        <f t="shared" ref="Q22" si="28">P22-Q23</f>
        <v>1.8189894035458565E-12</v>
      </c>
      <c r="R22" s="5"/>
    </row>
    <row r="23" spans="1:18">
      <c r="A23" s="14" t="s">
        <v>7</v>
      </c>
      <c r="B23" s="6"/>
      <c r="C23" s="4">
        <f t="shared" ref="C23:Q23" si="29">$B$3/15</f>
        <v>287.11649160945967</v>
      </c>
      <c r="D23" s="4">
        <f t="shared" si="29"/>
        <v>287.11649160945967</v>
      </c>
      <c r="E23" s="4">
        <f t="shared" si="29"/>
        <v>287.11649160945967</v>
      </c>
      <c r="F23" s="4">
        <f t="shared" si="29"/>
        <v>287.11649160945967</v>
      </c>
      <c r="G23" s="4">
        <f t="shared" si="29"/>
        <v>287.11649160945967</v>
      </c>
      <c r="H23" s="4">
        <f t="shared" si="29"/>
        <v>287.11649160945967</v>
      </c>
      <c r="I23" s="4">
        <f t="shared" si="29"/>
        <v>287.11649160945967</v>
      </c>
      <c r="J23" s="4">
        <f t="shared" si="29"/>
        <v>287.11649160945967</v>
      </c>
      <c r="K23" s="4">
        <f t="shared" si="29"/>
        <v>287.11649160945967</v>
      </c>
      <c r="L23" s="4">
        <f t="shared" si="29"/>
        <v>287.11649160945967</v>
      </c>
      <c r="M23" s="4">
        <f t="shared" si="29"/>
        <v>287.11649160945967</v>
      </c>
      <c r="N23" s="4">
        <f t="shared" si="29"/>
        <v>287.11649160945967</v>
      </c>
      <c r="O23" s="4">
        <f t="shared" si="29"/>
        <v>287.11649160945967</v>
      </c>
      <c r="P23" s="4">
        <f t="shared" si="29"/>
        <v>287.11649160945967</v>
      </c>
      <c r="Q23" s="4">
        <f t="shared" si="29"/>
        <v>287.11649160945967</v>
      </c>
      <c r="R23" s="4">
        <f>SUM(C23:Q23)</f>
        <v>4306.7473741418935</v>
      </c>
    </row>
    <row r="24" spans="1:18">
      <c r="A24" s="14" t="s">
        <v>8</v>
      </c>
      <c r="B24" s="6"/>
      <c r="C24" s="4">
        <v>9000</v>
      </c>
      <c r="D24" s="4">
        <v>9000</v>
      </c>
      <c r="E24" s="4">
        <v>9000</v>
      </c>
      <c r="F24" s="4">
        <v>9000</v>
      </c>
      <c r="G24" s="4">
        <v>9000</v>
      </c>
      <c r="H24" s="4">
        <v>9000</v>
      </c>
      <c r="I24" s="4">
        <v>9000</v>
      </c>
      <c r="J24" s="4">
        <v>9000</v>
      </c>
      <c r="K24" s="4">
        <v>9000</v>
      </c>
      <c r="L24" s="4">
        <v>9000</v>
      </c>
      <c r="M24" s="4">
        <v>9000</v>
      </c>
      <c r="N24" s="4">
        <v>9000</v>
      </c>
      <c r="O24" s="4">
        <v>9000</v>
      </c>
      <c r="P24" s="4">
        <v>9000</v>
      </c>
      <c r="Q24" s="4">
        <v>9000</v>
      </c>
      <c r="R24" s="4"/>
    </row>
    <row r="25" spans="1:18">
      <c r="A25" s="14" t="s">
        <v>9</v>
      </c>
      <c r="B25" s="5">
        <f>SUM(C25:Q25)</f>
        <v>107441.41578098474</v>
      </c>
      <c r="C25" s="4">
        <f>C24/(1+$B$17)^C19</f>
        <v>8737.8640776699031</v>
      </c>
      <c r="D25" s="4">
        <f t="shared" ref="D25:Q25" si="30">D24/(1+$B$17)^D19</f>
        <v>8483.3631822037896</v>
      </c>
      <c r="E25" s="4">
        <f t="shared" si="30"/>
        <v>8236.2749341784365</v>
      </c>
      <c r="F25" s="4">
        <f t="shared" si="30"/>
        <v>7996.3834312412009</v>
      </c>
      <c r="G25" s="4">
        <f t="shared" si="30"/>
        <v>7763.479059457477</v>
      </c>
      <c r="H25" s="4">
        <f t="shared" si="30"/>
        <v>7537.3583101528893</v>
      </c>
      <c r="I25" s="4">
        <f t="shared" si="30"/>
        <v>7317.8236020901841</v>
      </c>
      <c r="J25" s="4">
        <f t="shared" si="30"/>
        <v>7104.6831088254221</v>
      </c>
      <c r="K25" s="4">
        <f t="shared" si="30"/>
        <v>6897.7505910926429</v>
      </c>
      <c r="L25" s="4">
        <f t="shared" si="30"/>
        <v>6696.8452340705271</v>
      </c>
      <c r="M25" s="4">
        <f t="shared" si="30"/>
        <v>6501.791489388861</v>
      </c>
      <c r="N25" s="4">
        <f t="shared" si="30"/>
        <v>6312.4189217367584</v>
      </c>
      <c r="O25" s="4">
        <f t="shared" si="30"/>
        <v>6128.5620599386011</v>
      </c>
      <c r="P25" s="4">
        <f t="shared" si="30"/>
        <v>5950.0602523675734</v>
      </c>
      <c r="Q25" s="4">
        <f t="shared" si="30"/>
        <v>5776.757526570459</v>
      </c>
      <c r="R25" s="4"/>
    </row>
    <row r="26" spans="1:18">
      <c r="A26" s="14" t="s">
        <v>10</v>
      </c>
      <c r="B26" s="5">
        <f>NPV(B17,C24:Q24)</f>
        <v>107441.41578098469</v>
      </c>
      <c r="C26" s="4">
        <f>B26-C24+C27</f>
        <v>101664.65825441423</v>
      </c>
      <c r="D26" s="4">
        <f t="shared" ref="D26:P26" si="31">C26-D24+D27</f>
        <v>95714.598002046652</v>
      </c>
      <c r="E26" s="4">
        <f t="shared" si="31"/>
        <v>89586.03594210805</v>
      </c>
      <c r="F26" s="4">
        <f t="shared" si="31"/>
        <v>83273.617020371297</v>
      </c>
      <c r="G26" s="4">
        <f t="shared" si="31"/>
        <v>76771.825530982431</v>
      </c>
      <c r="H26" s="4">
        <f t="shared" si="31"/>
        <v>70074.980296911905</v>
      </c>
      <c r="I26" s="4">
        <f t="shared" si="31"/>
        <v>63177.229705819263</v>
      </c>
      <c r="J26" s="4">
        <f t="shared" si="31"/>
        <v>56072.546596993838</v>
      </c>
      <c r="K26" s="4">
        <f t="shared" si="31"/>
        <v>48754.722994903655</v>
      </c>
      <c r="L26" s="4">
        <f t="shared" si="31"/>
        <v>41217.364684750763</v>
      </c>
      <c r="M26" s="4">
        <f t="shared" si="31"/>
        <v>33453.885625293282</v>
      </c>
      <c r="N26" s="4">
        <f t="shared" si="31"/>
        <v>25457.502194052082</v>
      </c>
      <c r="O26" s="4">
        <f t="shared" si="31"/>
        <v>17221.227259873645</v>
      </c>
      <c r="P26" s="4">
        <f t="shared" si="31"/>
        <v>8737.8640776698539</v>
      </c>
      <c r="Q26" s="4">
        <f>ROUND(P26-Q24+Q27,0)</f>
        <v>0</v>
      </c>
      <c r="R26" s="4"/>
    </row>
    <row r="27" spans="1:18">
      <c r="A27" s="14" t="s">
        <v>11</v>
      </c>
      <c r="B27" s="4"/>
      <c r="C27" s="4">
        <f>B26*$B$17</f>
        <v>3223.2424734295405</v>
      </c>
      <c r="D27" s="4">
        <f t="shared" ref="D27:Q27" si="32">C26*$B$17</f>
        <v>3049.9397476324266</v>
      </c>
      <c r="E27" s="4">
        <f t="shared" si="32"/>
        <v>2871.4379400613993</v>
      </c>
      <c r="F27" s="4">
        <f t="shared" si="32"/>
        <v>2687.5810782632416</v>
      </c>
      <c r="G27" s="4">
        <f t="shared" si="32"/>
        <v>2498.208510611139</v>
      </c>
      <c r="H27" s="4">
        <f t="shared" si="32"/>
        <v>2303.1547659294729</v>
      </c>
      <c r="I27" s="4">
        <f t="shared" si="32"/>
        <v>2102.2494089073571</v>
      </c>
      <c r="J27" s="4">
        <f t="shared" si="32"/>
        <v>1895.3168911745779</v>
      </c>
      <c r="K27" s="4">
        <f t="shared" si="32"/>
        <v>1682.176397909815</v>
      </c>
      <c r="L27" s="4">
        <f t="shared" si="32"/>
        <v>1462.6416898471095</v>
      </c>
      <c r="M27" s="4">
        <f t="shared" si="32"/>
        <v>1236.5209405425228</v>
      </c>
      <c r="N27" s="4">
        <f t="shared" si="32"/>
        <v>1003.6165687587984</v>
      </c>
      <c r="O27" s="4">
        <f t="shared" si="32"/>
        <v>763.72506582156245</v>
      </c>
      <c r="P27" s="4">
        <f t="shared" si="32"/>
        <v>516.63681779620936</v>
      </c>
      <c r="Q27" s="4">
        <f t="shared" si="32"/>
        <v>262.13592233009558</v>
      </c>
      <c r="R27" s="4">
        <f>SUM(C27:Q27)</f>
        <v>27558.584219015273</v>
      </c>
    </row>
    <row r="28" spans="1:18">
      <c r="A28" s="14" t="s">
        <v>12</v>
      </c>
      <c r="B28" s="4">
        <f>B26</f>
        <v>107441.41578098469</v>
      </c>
      <c r="C28" s="4">
        <f>B28-C29</f>
        <v>100278.65472891905</v>
      </c>
      <c r="D28" s="4">
        <f t="shared" ref="D28:Q28" si="33">C28-D29</f>
        <v>93115.893676853404</v>
      </c>
      <c r="E28" s="4">
        <f t="shared" si="33"/>
        <v>85953.132624787759</v>
      </c>
      <c r="F28" s="4">
        <f t="shared" si="33"/>
        <v>78790.371572722113</v>
      </c>
      <c r="G28" s="4">
        <f t="shared" si="33"/>
        <v>71627.610520656468</v>
      </c>
      <c r="H28" s="4">
        <f t="shared" si="33"/>
        <v>64464.849468590823</v>
      </c>
      <c r="I28" s="4">
        <f t="shared" si="33"/>
        <v>57302.088416525177</v>
      </c>
      <c r="J28" s="4">
        <f t="shared" si="33"/>
        <v>50139.327364459532</v>
      </c>
      <c r="K28" s="4">
        <f t="shared" si="33"/>
        <v>42976.566312393887</v>
      </c>
      <c r="L28" s="4">
        <f t="shared" si="33"/>
        <v>35813.805260328241</v>
      </c>
      <c r="M28" s="4">
        <f t="shared" si="33"/>
        <v>28651.044208262596</v>
      </c>
      <c r="N28" s="4">
        <f t="shared" si="33"/>
        <v>21488.283156196951</v>
      </c>
      <c r="O28" s="4">
        <f t="shared" si="33"/>
        <v>14325.522104131305</v>
      </c>
      <c r="P28" s="4">
        <f t="shared" si="33"/>
        <v>7162.761052065659</v>
      </c>
      <c r="Q28" s="4">
        <f t="shared" si="33"/>
        <v>1.2732925824820995E-11</v>
      </c>
      <c r="R28" s="4"/>
    </row>
    <row r="29" spans="1:18" ht="19.5" thickBot="1">
      <c r="A29" s="14" t="s">
        <v>13</v>
      </c>
      <c r="B29" s="6"/>
      <c r="C29" s="4">
        <f>$B$28/15</f>
        <v>7162.7610520656463</v>
      </c>
      <c r="D29" s="4">
        <f t="shared" ref="D29:Q29" si="34">$B$28/15</f>
        <v>7162.7610520656463</v>
      </c>
      <c r="E29" s="4">
        <f t="shared" si="34"/>
        <v>7162.7610520656463</v>
      </c>
      <c r="F29" s="4">
        <f t="shared" si="34"/>
        <v>7162.7610520656463</v>
      </c>
      <c r="G29" s="4">
        <f t="shared" si="34"/>
        <v>7162.7610520656463</v>
      </c>
      <c r="H29" s="4">
        <f t="shared" si="34"/>
        <v>7162.7610520656463</v>
      </c>
      <c r="I29" s="4">
        <f t="shared" si="34"/>
        <v>7162.7610520656463</v>
      </c>
      <c r="J29" s="4">
        <f t="shared" si="34"/>
        <v>7162.7610520656463</v>
      </c>
      <c r="K29" s="4">
        <f t="shared" si="34"/>
        <v>7162.7610520656463</v>
      </c>
      <c r="L29" s="4">
        <f t="shared" si="34"/>
        <v>7162.7610520656463</v>
      </c>
      <c r="M29" s="4">
        <f t="shared" si="34"/>
        <v>7162.7610520656463</v>
      </c>
      <c r="N29" s="4">
        <f t="shared" si="34"/>
        <v>7162.7610520656463</v>
      </c>
      <c r="O29" s="4">
        <f t="shared" si="34"/>
        <v>7162.7610520656463</v>
      </c>
      <c r="P29" s="4">
        <f t="shared" si="34"/>
        <v>7162.7610520656463</v>
      </c>
      <c r="Q29" s="4">
        <f t="shared" si="34"/>
        <v>7162.7610520656463</v>
      </c>
      <c r="R29" s="12">
        <f>SUM(C29:Q29)</f>
        <v>107441.41578098469</v>
      </c>
    </row>
    <row r="30" spans="1:18" ht="19.5" thickBot="1">
      <c r="A30" s="15" t="s">
        <v>18</v>
      </c>
      <c r="B30" s="9"/>
      <c r="C30" s="10">
        <f t="shared" ref="C30:Q30" si="35">SUM(C21,C23,C27,C29)</f>
        <v>10716.187490846065</v>
      </c>
      <c r="D30" s="10">
        <f t="shared" si="35"/>
        <v>10543.315439786365</v>
      </c>
      <c r="E30" s="10">
        <f t="shared" si="35"/>
        <v>10365.248613700127</v>
      </c>
      <c r="F30" s="10">
        <f t="shared" si="35"/>
        <v>10181.831083201605</v>
      </c>
      <c r="G30" s="10">
        <f t="shared" si="35"/>
        <v>9992.9022401621351</v>
      </c>
      <c r="H30" s="10">
        <f t="shared" si="35"/>
        <v>9798.2966573392277</v>
      </c>
      <c r="I30" s="10">
        <f t="shared" si="35"/>
        <v>9597.843943794458</v>
      </c>
      <c r="J30" s="10">
        <f t="shared" si="35"/>
        <v>9391.3685959737995</v>
      </c>
      <c r="K30" s="10">
        <f t="shared" si="35"/>
        <v>9178.6898443202772</v>
      </c>
      <c r="L30" s="10">
        <f t="shared" si="35"/>
        <v>8959.6214952849259</v>
      </c>
      <c r="M30" s="10">
        <f t="shared" si="35"/>
        <v>8733.9717685979667</v>
      </c>
      <c r="N30" s="10">
        <f t="shared" si="35"/>
        <v>8501.5431296580446</v>
      </c>
      <c r="O30" s="10">
        <f t="shared" si="35"/>
        <v>8262.1321168930499</v>
      </c>
      <c r="P30" s="10">
        <f t="shared" si="35"/>
        <v>8015.529163941661</v>
      </c>
      <c r="Q30" s="11">
        <f t="shared" si="35"/>
        <v>7761.5184165002511</v>
      </c>
      <c r="R30" s="13">
        <f>SUM(R21,R23,R27,R29)</f>
        <v>139999.99999999997</v>
      </c>
    </row>
  </sheetData>
  <phoneticPr fontI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9754556-8ee9-4748-860c-472a4eff9854">
      <Terms xmlns="http://schemas.microsoft.com/office/infopath/2007/PartnerControls"/>
    </lcf76f155ced4ddcb4097134ff3c332f>
    <TaxCatchAll xmlns="c6def91c-f251-4c18-9980-7dd5bfc6cba4" xsi:nil="true"/>
    <Thumbnail xmlns="89754556-8ee9-4748-860c-472a4eff9854" xsi:nil="true"/>
    <SharedWithUsers xmlns="c6def91c-f251-4c18-9980-7dd5bfc6cba4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E065844607D564B91652B9B63EA2030" ma:contentTypeVersion="21" ma:contentTypeDescription="新しいドキュメントを作成します。" ma:contentTypeScope="" ma:versionID="8a1c0b93dcfb87cb0f51238ee6b669ee">
  <xsd:schema xmlns:xsd="http://www.w3.org/2001/XMLSchema" xmlns:xs="http://www.w3.org/2001/XMLSchema" xmlns:p="http://schemas.microsoft.com/office/2006/metadata/properties" xmlns:ns1="http://schemas.microsoft.com/sharepoint/v3" xmlns:ns2="89754556-8ee9-4748-860c-472a4eff9854" xmlns:ns3="c6def91c-f251-4c18-9980-7dd5bfc6cba4" targetNamespace="http://schemas.microsoft.com/office/2006/metadata/properties" ma:root="true" ma:fieldsID="123b4a0e98b46a97df0070292b2047f2" ns1:_="" ns2:_="" ns3:_="">
    <xsd:import namespace="http://schemas.microsoft.com/sharepoint/v3"/>
    <xsd:import namespace="89754556-8ee9-4748-860c-472a4eff9854"/>
    <xsd:import namespace="c6def91c-f251-4c18-9980-7dd5bfc6cb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Thumbnai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54556-8ee9-4748-860c-472a4eff98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337ddeb0-1e67-43b7-8803-aae46734f3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Thumbnail" ma:index="20" nillable="true" ma:displayName="ファイル内容" ma:format="Dropdown" ma:internalName="Thumbnail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def91c-f251-4c18-9980-7dd5bfc6cba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2f09ec2-8994-4a99-8e4f-68020f3b54aa}" ma:internalName="TaxCatchAll" ma:showField="CatchAllData" ma:web="c6def91c-f251-4c18-9980-7dd5bfc6cb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B6534D-1FBB-4AE6-9633-EA0AC867880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9754556-8ee9-4748-860c-472a4eff9854"/>
    <ds:schemaRef ds:uri="c6def91c-f251-4c18-9980-7dd5bfc6cba4"/>
  </ds:schemaRefs>
</ds:datastoreItem>
</file>

<file path=customXml/itemProps2.xml><?xml version="1.0" encoding="utf-8"?>
<ds:datastoreItem xmlns:ds="http://schemas.openxmlformats.org/officeDocument/2006/customXml" ds:itemID="{1DFBE3A5-BE24-4AE9-A28A-7529E3788F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D06E47-6C31-4D2A-B36A-6E9982052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754556-8ee9-4748-860c-472a4eff9854"/>
    <ds:schemaRef ds:uri="c6def91c-f251-4c18-9980-7dd5bfc6cb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計上額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2025-04-25T00:23:06Z</dcterms:created>
  <dcterms:modified xsi:type="dcterms:W3CDTF">2025-05-08T04:38:23Z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0x0101005E065844607D564B91652B9B63EA2030</vt:lpwstr>
  </property>
  <property fmtid="{D5CDD505-2E9C-101B-9397-08002B2CF9AE}" pid="3" name="Order">
    <vt:r8>645400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  <property fmtid="{D5CDD505-2E9C-101B-9397-08002B2CF9AE}" pid="13" name="MSIP_Label_892a1f62-5733-49c8-a1a4-49b5eb58c0ee_Enabled">
    <vt:lpwstr>true</vt:lpwstr>
  </property>
  <property fmtid="{D5CDD505-2E9C-101B-9397-08002B2CF9AE}" pid="14" name="MSIP_Label_892a1f62-5733-49c8-a1a4-49b5eb58c0ee_SetDate">
    <vt:lpwstr>2025-05-08T04:38:19Z</vt:lpwstr>
  </property>
  <property fmtid="{D5CDD505-2E9C-101B-9397-08002B2CF9AE}" pid="15" name="MSIP_Label_892a1f62-5733-49c8-a1a4-49b5eb58c0ee_Method">
    <vt:lpwstr>Privileged</vt:lpwstr>
  </property>
  <property fmtid="{D5CDD505-2E9C-101B-9397-08002B2CF9AE}" pid="16" name="MSIP_Label_892a1f62-5733-49c8-a1a4-49b5eb58c0ee_Name">
    <vt:lpwstr>なし</vt:lpwstr>
  </property>
  <property fmtid="{D5CDD505-2E9C-101B-9397-08002B2CF9AE}" pid="17" name="MSIP_Label_892a1f62-5733-49c8-a1a4-49b5eb58c0ee_SiteId">
    <vt:lpwstr>155764dd-8cde-4d10-9300-e5bd31ab7510</vt:lpwstr>
  </property>
  <property fmtid="{D5CDD505-2E9C-101B-9397-08002B2CF9AE}" pid="18" name="MSIP_Label_892a1f62-5733-49c8-a1a4-49b5eb58c0ee_ActionId">
    <vt:lpwstr>9c4cbf9b-c0b4-4fc7-92c6-07b860ebdb90</vt:lpwstr>
  </property>
  <property fmtid="{D5CDD505-2E9C-101B-9397-08002B2CF9AE}" pid="19" name="MSIP_Label_892a1f62-5733-49c8-a1a4-49b5eb58c0ee_ContentBits">
    <vt:lpwstr>0</vt:lpwstr>
  </property>
  <property fmtid="{D5CDD505-2E9C-101B-9397-08002B2CF9AE}" pid="20" name="MSIP_Label_892a1f62-5733-49c8-a1a4-49b5eb58c0ee_Tag">
    <vt:lpwstr>10, 0, 1, 1</vt:lpwstr>
  </property>
</Properties>
</file>